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729"/>
  <workbookPr showInkAnnotation="0" autoCompressPictures="0"/>
  <bookViews>
    <workbookView xWindow="0" yWindow="-460" windowWidth="25600" windowHeight="16000" tabRatio="500"/>
  </bookViews>
  <sheets>
    <sheet name="Feuil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6" i="1" l="1"/>
  <c r="J6" i="1"/>
  <c r="I7" i="1"/>
  <c r="J7" i="1"/>
  <c r="I8" i="1"/>
  <c r="J8" i="1"/>
  <c r="I9" i="1"/>
  <c r="J9" i="1"/>
  <c r="I10" i="1"/>
  <c r="J10" i="1"/>
  <c r="I11" i="1"/>
  <c r="J11" i="1"/>
  <c r="I12" i="1"/>
  <c r="J12" i="1"/>
  <c r="I13" i="1"/>
  <c r="J13" i="1"/>
  <c r="I14" i="1"/>
  <c r="J14" i="1"/>
  <c r="I15" i="1"/>
  <c r="J15" i="1"/>
  <c r="I16" i="1"/>
  <c r="J16" i="1"/>
  <c r="I17" i="1"/>
  <c r="J17" i="1"/>
  <c r="I18" i="1"/>
  <c r="J18" i="1"/>
  <c r="C21" i="1"/>
  <c r="D21" i="1"/>
  <c r="E21" i="1"/>
  <c r="F21" i="1"/>
  <c r="G21" i="1"/>
  <c r="H21" i="1"/>
  <c r="C22" i="1"/>
  <c r="D22" i="1"/>
  <c r="E22" i="1"/>
  <c r="F22" i="1"/>
  <c r="G22" i="1"/>
  <c r="H22" i="1"/>
  <c r="C23" i="1"/>
  <c r="D23" i="1"/>
  <c r="E23" i="1"/>
  <c r="F23" i="1"/>
  <c r="G23" i="1"/>
  <c r="H23" i="1"/>
  <c r="C24" i="1"/>
  <c r="D24" i="1"/>
  <c r="E24" i="1"/>
  <c r="F24" i="1"/>
  <c r="G24" i="1"/>
  <c r="H24" i="1"/>
  <c r="C25" i="1"/>
  <c r="D25" i="1"/>
  <c r="E25" i="1"/>
  <c r="F25" i="1"/>
  <c r="G25" i="1"/>
  <c r="H25" i="1"/>
  <c r="C26" i="1"/>
  <c r="D26" i="1"/>
  <c r="E26" i="1"/>
  <c r="F26" i="1"/>
  <c r="G26" i="1"/>
  <c r="H26" i="1"/>
  <c r="C27" i="1"/>
  <c r="D27" i="1"/>
  <c r="E27" i="1"/>
  <c r="F27" i="1"/>
  <c r="G27" i="1"/>
  <c r="H27" i="1"/>
  <c r="C28" i="1"/>
  <c r="D28" i="1"/>
  <c r="E28" i="1"/>
  <c r="F28" i="1"/>
  <c r="G28" i="1"/>
  <c r="H28" i="1"/>
  <c r="C29" i="1"/>
  <c r="D29" i="1"/>
  <c r="E29" i="1"/>
  <c r="F29" i="1"/>
  <c r="G29" i="1"/>
  <c r="H29" i="1"/>
  <c r="C30" i="1"/>
  <c r="D30" i="1"/>
  <c r="E30" i="1"/>
  <c r="F30" i="1"/>
  <c r="G30" i="1"/>
  <c r="H30" i="1"/>
  <c r="C31" i="1"/>
  <c r="D31" i="1"/>
  <c r="E31" i="1"/>
  <c r="F31" i="1"/>
  <c r="G31" i="1"/>
  <c r="H31" i="1"/>
  <c r="C32" i="1"/>
  <c r="D32" i="1"/>
  <c r="E32" i="1"/>
  <c r="F32" i="1"/>
  <c r="G32" i="1"/>
  <c r="H32" i="1"/>
  <c r="C33" i="1"/>
  <c r="D33" i="1"/>
  <c r="E33" i="1"/>
  <c r="F33" i="1"/>
  <c r="G33" i="1"/>
  <c r="H33" i="1"/>
  <c r="C34" i="1"/>
  <c r="D34" i="1"/>
  <c r="E34" i="1"/>
  <c r="F34" i="1"/>
  <c r="G34" i="1"/>
  <c r="H34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I30" i="1"/>
  <c r="J30" i="1"/>
  <c r="I29" i="1"/>
  <c r="J29" i="1"/>
  <c r="I28" i="1"/>
  <c r="J28" i="1"/>
  <c r="I27" i="1"/>
  <c r="J27" i="1"/>
  <c r="I26" i="1"/>
  <c r="J26" i="1"/>
  <c r="I25" i="1"/>
  <c r="J25" i="1"/>
  <c r="I24" i="1"/>
  <c r="J24" i="1"/>
  <c r="I22" i="1"/>
  <c r="J22" i="1"/>
  <c r="I21" i="1"/>
  <c r="J21" i="1"/>
  <c r="C13" i="1"/>
  <c r="C6" i="1"/>
  <c r="B13" i="1"/>
  <c r="C9" i="1"/>
  <c r="C5" i="1"/>
  <c r="C8" i="1"/>
  <c r="C10" i="1"/>
  <c r="C14" i="1"/>
  <c r="C18" i="1"/>
  <c r="B9" i="1"/>
  <c r="B6" i="1"/>
  <c r="B5" i="1"/>
  <c r="B8" i="1"/>
  <c r="B10" i="1"/>
  <c r="B14" i="1"/>
  <c r="B18" i="1"/>
  <c r="E16" i="1"/>
  <c r="E18" i="1"/>
  <c r="E17" i="1"/>
  <c r="E13" i="1"/>
  <c r="E9" i="1"/>
  <c r="E6" i="1"/>
  <c r="E5" i="1"/>
  <c r="E8" i="1"/>
  <c r="E10" i="1"/>
  <c r="E14" i="1"/>
  <c r="D16" i="1"/>
  <c r="D17" i="1"/>
  <c r="D13" i="1"/>
  <c r="D9" i="1"/>
  <c r="D6" i="1"/>
  <c r="D5" i="1"/>
  <c r="D8" i="1"/>
  <c r="D10" i="1"/>
  <c r="D14" i="1"/>
  <c r="D18" i="1"/>
  <c r="F16" i="1"/>
  <c r="F18" i="1"/>
  <c r="F13" i="1"/>
  <c r="F9" i="1"/>
  <c r="F6" i="1"/>
  <c r="F5" i="1"/>
  <c r="F8" i="1"/>
  <c r="F10" i="1"/>
  <c r="F14" i="1"/>
  <c r="G13" i="1"/>
  <c r="G6" i="1"/>
  <c r="H5" i="1"/>
  <c r="H6" i="1"/>
  <c r="H8" i="1"/>
  <c r="H9" i="1"/>
  <c r="H10" i="1"/>
  <c r="H13" i="1"/>
  <c r="H14" i="1"/>
  <c r="H18" i="1"/>
  <c r="G5" i="1"/>
  <c r="G8" i="1"/>
  <c r="G9" i="1"/>
  <c r="G10" i="1"/>
  <c r="G14" i="1"/>
  <c r="G18" i="1"/>
  <c r="I5" i="1"/>
  <c r="J5" i="1"/>
</calcChain>
</file>

<file path=xl/sharedStrings.xml><?xml version="1.0" encoding="utf-8"?>
<sst xmlns="http://schemas.openxmlformats.org/spreadsheetml/2006/main" count="34" uniqueCount="19">
  <si>
    <t>Variation</t>
  </si>
  <si>
    <t>%</t>
  </si>
  <si>
    <t>+ Production</t>
  </si>
  <si>
    <t>- Consommations intermédiiares</t>
  </si>
  <si>
    <t>- Impôts d'exploitation</t>
  </si>
  <si>
    <t>= VAB après Imp.</t>
  </si>
  <si>
    <t>- Coût du travail</t>
  </si>
  <si>
    <t>= EBE</t>
  </si>
  <si>
    <t>+ Autres produits d'exploitation</t>
  </si>
  <si>
    <t>- Autres charges d'exploitation</t>
  </si>
  <si>
    <t>= Résultat d'exploitation</t>
  </si>
  <si>
    <t>- Dotations nettes et divers</t>
  </si>
  <si>
    <t>- Résultat financier</t>
  </si>
  <si>
    <t>- Résultat exceptionnel</t>
  </si>
  <si>
    <t>- IS</t>
  </si>
  <si>
    <t>= Résultat net</t>
  </si>
  <si>
    <t>GCFP courants arrondis</t>
  </si>
  <si>
    <t>Strcuture, % de la production</t>
  </si>
  <si>
    <t>Variation 17/16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</si>
</sst>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6" formatCode="0.0"/>
  </numFmts>
  <fonts count="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8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9" fontId="0" fillId="0" borderId="0" xfId="1" applyFont="1"/>
    <xf numFmtId="164" fontId="0" fillId="0" borderId="0" xfId="1" applyNumberFormat="1" applyFont="1"/>
    <xf numFmtId="0" fontId="0" fillId="0" borderId="0" xfId="0" quotePrefix="1"/>
    <xf numFmtId="166" fontId="0" fillId="0" borderId="0" xfId="0" applyNumberFormat="1"/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9" fontId="0" fillId="0" borderId="0" xfId="1" applyNumberFormat="1" applyFont="1"/>
  </cellXfs>
  <cellStyles count="18">
    <cellStyle name="Lien hypertexte" xfId="2" builtinId="8" hidden="1"/>
    <cellStyle name="Lien hypertexte" xfId="4" builtinId="8" hidden="1"/>
    <cellStyle name="Lien hypertexte" xfId="6" builtinId="8" hidden="1"/>
    <cellStyle name="Lien hypertexte" xfId="8" builtinId="8" hidden="1"/>
    <cellStyle name="Lien hypertexte" xfId="10" builtinId="8" hidden="1"/>
    <cellStyle name="Lien hypertexte" xfId="12" builtinId="8" hidden="1"/>
    <cellStyle name="Lien hypertexte" xfId="14" builtinId="8" hidden="1"/>
    <cellStyle name="Lien hypertexte" xfId="16" builtinId="8" hidden="1"/>
    <cellStyle name="Lien hypertexte visité" xfId="3" builtinId="9" hidden="1"/>
    <cellStyle name="Lien hypertexte visité" xfId="5" builtinId="9" hidden="1"/>
    <cellStyle name="Lien hypertexte visité" xfId="7" builtinId="9" hidden="1"/>
    <cellStyle name="Lien hypertexte visité" xfId="9" builtinId="9" hidden="1"/>
    <cellStyle name="Lien hypertexte visité" xfId="11" builtinId="9" hidden="1"/>
    <cellStyle name="Lien hypertexte visité" xfId="13" builtinId="9" hidden="1"/>
    <cellStyle name="Lien hypertexte visité" xfId="15" builtinId="9" hidden="1"/>
    <cellStyle name="Lien hypertexte visité" xfId="17" builtinId="9" hidden="1"/>
    <cellStyle name="Normal" xfId="0" builtinId="0"/>
    <cellStyle name="Pourcentage" xfId="1" builtinId="5"/>
  </cellStyles>
  <dxfs count="0"/>
  <tableStyles count="0" defaultTableStyle="TableStyleMedium9" defaultPivotStyle="PivotStyleMedium4"/>
  <colors>
    <mruColors>
      <color rgb="FF30FF51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Chutes de la production et de la VAB de 2011 à 2016, </a:t>
            </a:r>
          </a:p>
          <a:p>
            <a:pPr>
              <a:defRPr/>
            </a:pPr>
            <a:r>
              <a:rPr lang="fr-FR"/>
              <a:t>léger rebond en 2017, GCFP</a:t>
            </a:r>
          </a:p>
        </c:rich>
      </c:tx>
      <c:layout>
        <c:manualLayout>
          <c:xMode val="edge"/>
          <c:yMode val="edge"/>
          <c:x val="0.201645727617381"/>
          <c:y val="0.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466383202099737"/>
          <c:y val="0.154202898550725"/>
          <c:w val="0.588431146106737"/>
          <c:h val="0.77232865457035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Feuil1!$A$5</c:f>
              <c:strCache>
                <c:ptCount val="1"/>
                <c:pt idx="0">
                  <c:v>+ Production</c:v>
                </c:pt>
              </c:strCache>
            </c:strRef>
          </c:tx>
          <c:spPr>
            <a:solidFill>
              <a:srgbClr val="0000FF"/>
            </a:solidFill>
          </c:spPr>
          <c:invertIfNegative val="0"/>
          <c:trendline>
            <c:spPr>
              <a:ln w="38100" cmpd="sng">
                <a:solidFill>
                  <a:srgbClr val="0000FF"/>
                </a:solidFill>
                <a:prstDash val="dash"/>
              </a:ln>
            </c:spPr>
            <c:trendlineType val="linear"/>
            <c:dispRSqr val="0"/>
            <c:dispEq val="0"/>
          </c:trendline>
          <c:cat>
            <c:numRef>
              <c:f>Feuil1!$B$4:$H$4</c:f>
              <c:numCache>
                <c:formatCode>General</c:formatCode>
                <c:ptCount val="7"/>
                <c:pt idx="0">
                  <c:v>2011.0</c:v>
                </c:pt>
                <c:pt idx="1">
                  <c:v>2012.0</c:v>
                </c:pt>
                <c:pt idx="2">
                  <c:v>2013.0</c:v>
                </c:pt>
                <c:pt idx="3">
                  <c:v>2014.0</c:v>
                </c:pt>
                <c:pt idx="4">
                  <c:v>2015.0</c:v>
                </c:pt>
                <c:pt idx="5">
                  <c:v>2016.0</c:v>
                </c:pt>
                <c:pt idx="6">
                  <c:v>2017.0</c:v>
                </c:pt>
              </c:numCache>
            </c:numRef>
          </c:cat>
          <c:val>
            <c:numRef>
              <c:f>Feuil1!$B$5:$H$5</c:f>
              <c:numCache>
                <c:formatCode>0.0</c:formatCode>
                <c:ptCount val="7"/>
                <c:pt idx="0">
                  <c:v>103.17</c:v>
                </c:pt>
                <c:pt idx="1">
                  <c:v>90.55000000000001</c:v>
                </c:pt>
                <c:pt idx="2">
                  <c:v>72.9</c:v>
                </c:pt>
                <c:pt idx="3">
                  <c:v>86.24</c:v>
                </c:pt>
                <c:pt idx="4">
                  <c:v>58.2</c:v>
                </c:pt>
                <c:pt idx="5">
                  <c:v>63.10000000000001</c:v>
                </c:pt>
                <c:pt idx="6">
                  <c:v>65.9</c:v>
                </c:pt>
              </c:numCache>
            </c:numRef>
          </c:val>
        </c:ser>
        <c:ser>
          <c:idx val="1"/>
          <c:order val="1"/>
          <c:tx>
            <c:strRef>
              <c:f>Feuil1!$A$6</c:f>
              <c:strCache>
                <c:ptCount val="1"/>
                <c:pt idx="0">
                  <c:v>- Consommations intermédiiares</c:v>
                </c:pt>
              </c:strCache>
            </c:strRef>
          </c:tx>
          <c:spPr>
            <a:solidFill>
              <a:srgbClr val="FF6600"/>
            </a:solidFill>
          </c:spPr>
          <c:invertIfNegative val="0"/>
          <c:cat>
            <c:numRef>
              <c:f>Feuil1!$B$4:$H$4</c:f>
              <c:numCache>
                <c:formatCode>General</c:formatCode>
                <c:ptCount val="7"/>
                <c:pt idx="0">
                  <c:v>2011.0</c:v>
                </c:pt>
                <c:pt idx="1">
                  <c:v>2012.0</c:v>
                </c:pt>
                <c:pt idx="2">
                  <c:v>2013.0</c:v>
                </c:pt>
                <c:pt idx="3">
                  <c:v>2014.0</c:v>
                </c:pt>
                <c:pt idx="4">
                  <c:v>2015.0</c:v>
                </c:pt>
                <c:pt idx="5">
                  <c:v>2016.0</c:v>
                </c:pt>
                <c:pt idx="6">
                  <c:v>2017.0</c:v>
                </c:pt>
              </c:numCache>
            </c:numRef>
          </c:cat>
          <c:val>
            <c:numRef>
              <c:f>Feuil1!$B$6:$H$6</c:f>
              <c:numCache>
                <c:formatCode>0.0</c:formatCode>
                <c:ptCount val="7"/>
                <c:pt idx="0">
                  <c:v>-61.9</c:v>
                </c:pt>
                <c:pt idx="1">
                  <c:v>-70.2</c:v>
                </c:pt>
                <c:pt idx="2">
                  <c:v>-70.0</c:v>
                </c:pt>
                <c:pt idx="3">
                  <c:v>-66.7</c:v>
                </c:pt>
                <c:pt idx="4">
                  <c:v>-58.9</c:v>
                </c:pt>
                <c:pt idx="5">
                  <c:v>-52.7</c:v>
                </c:pt>
                <c:pt idx="6">
                  <c:v>-52.8</c:v>
                </c:pt>
              </c:numCache>
            </c:numRef>
          </c:val>
        </c:ser>
        <c:ser>
          <c:idx val="2"/>
          <c:order val="2"/>
          <c:tx>
            <c:strRef>
              <c:f>Feuil1!$A$7</c:f>
              <c:strCache>
                <c:ptCount val="1"/>
                <c:pt idx="0">
                  <c:v>- Impôts d'exploitation</c:v>
                </c:pt>
              </c:strCache>
            </c:strRef>
          </c:tx>
          <c:invertIfNegative val="0"/>
          <c:cat>
            <c:numRef>
              <c:f>Feuil1!$B$4:$H$4</c:f>
              <c:numCache>
                <c:formatCode>General</c:formatCode>
                <c:ptCount val="7"/>
                <c:pt idx="0">
                  <c:v>2011.0</c:v>
                </c:pt>
                <c:pt idx="1">
                  <c:v>2012.0</c:v>
                </c:pt>
                <c:pt idx="2">
                  <c:v>2013.0</c:v>
                </c:pt>
                <c:pt idx="3">
                  <c:v>2014.0</c:v>
                </c:pt>
                <c:pt idx="4">
                  <c:v>2015.0</c:v>
                </c:pt>
                <c:pt idx="5">
                  <c:v>2016.0</c:v>
                </c:pt>
                <c:pt idx="6">
                  <c:v>2017.0</c:v>
                </c:pt>
              </c:numCache>
            </c:numRef>
          </c:cat>
          <c:val>
            <c:numRef>
              <c:f>Feuil1!$B$7:$H$7</c:f>
              <c:numCache>
                <c:formatCode>0.0</c:formatCode>
                <c:ptCount val="7"/>
                <c:pt idx="0">
                  <c:v>-2.1</c:v>
                </c:pt>
                <c:pt idx="1">
                  <c:v>-2.0</c:v>
                </c:pt>
                <c:pt idx="2">
                  <c:v>-1.6</c:v>
                </c:pt>
                <c:pt idx="3">
                  <c:v>-1.8</c:v>
                </c:pt>
                <c:pt idx="4">
                  <c:v>-1.3</c:v>
                </c:pt>
                <c:pt idx="5">
                  <c:v>-1.4</c:v>
                </c:pt>
                <c:pt idx="6">
                  <c:v>-1.6</c:v>
                </c:pt>
              </c:numCache>
            </c:numRef>
          </c:val>
        </c:ser>
        <c:ser>
          <c:idx val="3"/>
          <c:order val="3"/>
          <c:tx>
            <c:strRef>
              <c:f>Feuil1!$A$8</c:f>
              <c:strCache>
                <c:ptCount val="1"/>
                <c:pt idx="0">
                  <c:v>= VAB après Imp.</c:v>
                </c:pt>
              </c:strCache>
            </c:strRef>
          </c:tx>
          <c:spPr>
            <a:solidFill>
              <a:srgbClr val="008000"/>
            </a:solidFill>
          </c:spPr>
          <c:invertIfNegative val="0"/>
          <c:trendline>
            <c:spPr>
              <a:ln w="38100" cmpd="sng">
                <a:solidFill>
                  <a:srgbClr val="008000"/>
                </a:solidFill>
                <a:prstDash val="sysDash"/>
              </a:ln>
            </c:spPr>
            <c:trendlineType val="linear"/>
            <c:dispRSqr val="0"/>
            <c:dispEq val="0"/>
          </c:trendline>
          <c:cat>
            <c:numRef>
              <c:f>Feuil1!$B$4:$H$4</c:f>
              <c:numCache>
                <c:formatCode>General</c:formatCode>
                <c:ptCount val="7"/>
                <c:pt idx="0">
                  <c:v>2011.0</c:v>
                </c:pt>
                <c:pt idx="1">
                  <c:v>2012.0</c:v>
                </c:pt>
                <c:pt idx="2">
                  <c:v>2013.0</c:v>
                </c:pt>
                <c:pt idx="3">
                  <c:v>2014.0</c:v>
                </c:pt>
                <c:pt idx="4">
                  <c:v>2015.0</c:v>
                </c:pt>
                <c:pt idx="5">
                  <c:v>2016.0</c:v>
                </c:pt>
                <c:pt idx="6">
                  <c:v>2017.0</c:v>
                </c:pt>
              </c:numCache>
            </c:numRef>
          </c:cat>
          <c:val>
            <c:numRef>
              <c:f>Feuil1!$B$8:$H$8</c:f>
              <c:numCache>
                <c:formatCode>0.0</c:formatCode>
                <c:ptCount val="7"/>
                <c:pt idx="0">
                  <c:v>39.17</c:v>
                </c:pt>
                <c:pt idx="1">
                  <c:v>18.35000000000001</c:v>
                </c:pt>
                <c:pt idx="2">
                  <c:v>1.299999999999991</c:v>
                </c:pt>
                <c:pt idx="3">
                  <c:v>17.74000000000001</c:v>
                </c:pt>
                <c:pt idx="4">
                  <c:v>-2.000000000000003</c:v>
                </c:pt>
                <c:pt idx="5">
                  <c:v>9.000000000000005</c:v>
                </c:pt>
                <c:pt idx="6">
                  <c:v>11.50000000000001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20554952"/>
        <c:axId val="2120558008"/>
      </c:barChart>
      <c:catAx>
        <c:axId val="2120554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/>
          <a:lstStyle/>
          <a:p>
            <a:pPr>
              <a:defRPr sz="1400"/>
            </a:pPr>
            <a:endParaRPr lang="fr-FR"/>
          </a:p>
        </c:txPr>
        <c:crossAx val="2120558008"/>
        <c:crosses val="autoZero"/>
        <c:auto val="1"/>
        <c:lblAlgn val="ctr"/>
        <c:lblOffset val="100"/>
        <c:noMultiLvlLbl val="0"/>
      </c:catAx>
      <c:valAx>
        <c:axId val="2120558008"/>
        <c:scaling>
          <c:orientation val="minMax"/>
          <c:max val="110.0"/>
          <c:min val="-80.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crossAx val="2120554952"/>
        <c:crosses val="autoZero"/>
        <c:crossBetween val="between"/>
        <c:majorUnit val="10.0"/>
      </c:valAx>
    </c:plotArea>
    <c:legend>
      <c:legendPos val="r"/>
      <c:layout>
        <c:manualLayout>
          <c:xMode val="edge"/>
          <c:yMode val="edge"/>
          <c:x val="0.65432872557597"/>
          <c:y val="0.196688348739016"/>
          <c:w val="0.333819422572178"/>
          <c:h val="0.749231998174141"/>
        </c:manualLayout>
      </c:layout>
      <c:overlay val="0"/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% de la production</a:t>
            </a:r>
          </a:p>
        </c:rich>
      </c:tx>
      <c:layout>
        <c:manualLayout>
          <c:xMode val="edge"/>
          <c:yMode val="edge"/>
          <c:x val="0.359740982377203"/>
          <c:y val="0.00289855072463768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466383202099737"/>
          <c:y val="0.154202898550725"/>
          <c:w val="0.919859767529059"/>
          <c:h val="0.78682140819354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Feuil1!$A$22</c:f>
              <c:strCache>
                <c:ptCount val="1"/>
                <c:pt idx="0">
                  <c:v>- Consommations intermédiiares</c:v>
                </c:pt>
              </c:strCache>
            </c:strRef>
          </c:tx>
          <c:spPr>
            <a:solidFill>
              <a:srgbClr val="FF6600"/>
            </a:solidFill>
          </c:spPr>
          <c:invertIfNegative val="0"/>
          <c:cat>
            <c:numRef>
              <c:f>Feuil1!$B$4:$H$4</c:f>
              <c:numCache>
                <c:formatCode>General</c:formatCode>
                <c:ptCount val="7"/>
                <c:pt idx="0">
                  <c:v>2011.0</c:v>
                </c:pt>
                <c:pt idx="1">
                  <c:v>2012.0</c:v>
                </c:pt>
                <c:pt idx="2">
                  <c:v>2013.0</c:v>
                </c:pt>
                <c:pt idx="3">
                  <c:v>2014.0</c:v>
                </c:pt>
                <c:pt idx="4">
                  <c:v>2015.0</c:v>
                </c:pt>
                <c:pt idx="5">
                  <c:v>2016.0</c:v>
                </c:pt>
                <c:pt idx="6">
                  <c:v>2017.0</c:v>
                </c:pt>
              </c:numCache>
            </c:numRef>
          </c:cat>
          <c:val>
            <c:numRef>
              <c:f>Feuil1!$B$22:$H$22</c:f>
              <c:numCache>
                <c:formatCode>0%</c:formatCode>
                <c:ptCount val="7"/>
                <c:pt idx="0">
                  <c:v>-0.599980614519725</c:v>
                </c:pt>
                <c:pt idx="1">
                  <c:v>-0.775262286029818</c:v>
                </c:pt>
                <c:pt idx="2">
                  <c:v>-0.960219478737997</c:v>
                </c:pt>
                <c:pt idx="3">
                  <c:v>-0.773423005565863</c:v>
                </c:pt>
                <c:pt idx="4">
                  <c:v>-1.012027491408935</c:v>
                </c:pt>
                <c:pt idx="5">
                  <c:v>-0.835182250396196</c:v>
                </c:pt>
                <c:pt idx="6">
                  <c:v>-0.801213960546282</c:v>
                </c:pt>
              </c:numCache>
            </c:numRef>
          </c:val>
        </c:ser>
        <c:ser>
          <c:idx val="2"/>
          <c:order val="1"/>
          <c:tx>
            <c:strRef>
              <c:f>Feuil1!$A$23</c:f>
              <c:strCache>
                <c:ptCount val="1"/>
                <c:pt idx="0">
                  <c:v>- Impôts d'exploitation</c:v>
                </c:pt>
              </c:strCache>
            </c:strRef>
          </c:tx>
          <c:invertIfNegative val="0"/>
          <c:cat>
            <c:numRef>
              <c:f>Feuil1!$B$4:$H$4</c:f>
              <c:numCache>
                <c:formatCode>General</c:formatCode>
                <c:ptCount val="7"/>
                <c:pt idx="0">
                  <c:v>2011.0</c:v>
                </c:pt>
                <c:pt idx="1">
                  <c:v>2012.0</c:v>
                </c:pt>
                <c:pt idx="2">
                  <c:v>2013.0</c:v>
                </c:pt>
                <c:pt idx="3">
                  <c:v>2014.0</c:v>
                </c:pt>
                <c:pt idx="4">
                  <c:v>2015.0</c:v>
                </c:pt>
                <c:pt idx="5">
                  <c:v>2016.0</c:v>
                </c:pt>
                <c:pt idx="6">
                  <c:v>2017.0</c:v>
                </c:pt>
              </c:numCache>
            </c:numRef>
          </c:cat>
          <c:val>
            <c:numRef>
              <c:f>Feuil1!$B$23:$H$23</c:f>
              <c:numCache>
                <c:formatCode>0%</c:formatCode>
                <c:ptCount val="7"/>
                <c:pt idx="0">
                  <c:v>-0.0203547542890375</c:v>
                </c:pt>
                <c:pt idx="1">
                  <c:v>-0.0220872446162341</c:v>
                </c:pt>
                <c:pt idx="2">
                  <c:v>-0.0219478737997257</c:v>
                </c:pt>
                <c:pt idx="3">
                  <c:v>-0.0208719851576994</c:v>
                </c:pt>
                <c:pt idx="4">
                  <c:v>-0.0223367697594502</c:v>
                </c:pt>
                <c:pt idx="5">
                  <c:v>-0.0221870047543582</c:v>
                </c:pt>
                <c:pt idx="6">
                  <c:v>-0.0242792109256449</c:v>
                </c:pt>
              </c:numCache>
            </c:numRef>
          </c:val>
        </c:ser>
        <c:ser>
          <c:idx val="3"/>
          <c:order val="2"/>
          <c:tx>
            <c:strRef>
              <c:f>Feuil1!$A$24</c:f>
              <c:strCache>
                <c:ptCount val="1"/>
                <c:pt idx="0">
                  <c:v>= VAB après Imp.</c:v>
                </c:pt>
              </c:strCache>
            </c:strRef>
          </c:tx>
          <c:spPr>
            <a:solidFill>
              <a:srgbClr val="008000"/>
            </a:solidFill>
          </c:spPr>
          <c:invertIfNegative val="0"/>
          <c:trendline>
            <c:spPr>
              <a:ln w="38100" cmpd="sng">
                <a:solidFill>
                  <a:srgbClr val="008000"/>
                </a:solidFill>
                <a:prstDash val="sysDash"/>
              </a:ln>
            </c:spPr>
            <c:trendlineType val="linear"/>
            <c:dispRSqr val="0"/>
            <c:dispEq val="0"/>
          </c:trendline>
          <c:cat>
            <c:numRef>
              <c:f>Feuil1!$B$4:$H$4</c:f>
              <c:numCache>
                <c:formatCode>General</c:formatCode>
                <c:ptCount val="7"/>
                <c:pt idx="0">
                  <c:v>2011.0</c:v>
                </c:pt>
                <c:pt idx="1">
                  <c:v>2012.0</c:v>
                </c:pt>
                <c:pt idx="2">
                  <c:v>2013.0</c:v>
                </c:pt>
                <c:pt idx="3">
                  <c:v>2014.0</c:v>
                </c:pt>
                <c:pt idx="4">
                  <c:v>2015.0</c:v>
                </c:pt>
                <c:pt idx="5">
                  <c:v>2016.0</c:v>
                </c:pt>
                <c:pt idx="6">
                  <c:v>2017.0</c:v>
                </c:pt>
              </c:numCache>
            </c:numRef>
          </c:cat>
          <c:val>
            <c:numRef>
              <c:f>Feuil1!$B$24:$H$24</c:f>
              <c:numCache>
                <c:formatCode>0%</c:formatCode>
                <c:ptCount val="7"/>
                <c:pt idx="0">
                  <c:v>0.379664631191238</c:v>
                </c:pt>
                <c:pt idx="1">
                  <c:v>0.202650469353948</c:v>
                </c:pt>
                <c:pt idx="2">
                  <c:v>0.017832647462277</c:v>
                </c:pt>
                <c:pt idx="3">
                  <c:v>0.205705009276438</c:v>
                </c:pt>
                <c:pt idx="4">
                  <c:v>-0.0343642611683849</c:v>
                </c:pt>
                <c:pt idx="5">
                  <c:v>0.142630744849445</c:v>
                </c:pt>
                <c:pt idx="6">
                  <c:v>0.174506828528073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8500792"/>
        <c:axId val="2118503704"/>
      </c:barChart>
      <c:catAx>
        <c:axId val="2118500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/>
          <a:lstStyle/>
          <a:p>
            <a:pPr>
              <a:defRPr sz="1400"/>
            </a:pPr>
            <a:endParaRPr lang="fr-FR"/>
          </a:p>
        </c:txPr>
        <c:crossAx val="2118503704"/>
        <c:crosses val="autoZero"/>
        <c:auto val="1"/>
        <c:lblAlgn val="ctr"/>
        <c:lblOffset val="100"/>
        <c:noMultiLvlLbl val="0"/>
      </c:catAx>
      <c:valAx>
        <c:axId val="2118503704"/>
        <c:scaling>
          <c:orientation val="minMax"/>
          <c:max val="0.4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%" sourceLinked="0"/>
        <c:majorTickMark val="out"/>
        <c:minorTickMark val="none"/>
        <c:tickLblPos val="nextTo"/>
        <c:crossAx val="2118500792"/>
        <c:crosses val="autoZero"/>
        <c:crossBetween val="between"/>
        <c:majorUnit val="0.1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Le profit brut (EBE) devient nul ou négatif</a:t>
            </a:r>
            <a:r>
              <a:rPr lang="fr-FR" sz="1800" b="1" i="0" u="none" strike="noStrike" baseline="0">
                <a:effectLst/>
              </a:rPr>
              <a:t>à partir de 2011</a:t>
            </a:r>
            <a:r>
              <a:rPr lang="fr-FR"/>
              <a:t>, GCFP</a:t>
            </a:r>
          </a:p>
        </c:rich>
      </c:tx>
      <c:layout>
        <c:manualLayout>
          <c:xMode val="edge"/>
          <c:yMode val="edge"/>
          <c:x val="0.201645727617381"/>
          <c:y val="0.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466383202099737"/>
          <c:y val="0.0807538514207463"/>
          <c:w val="0.736579294254885"/>
          <c:h val="0.8389953212370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Feuil1!$A$8</c:f>
              <c:strCache>
                <c:ptCount val="1"/>
                <c:pt idx="0">
                  <c:v>= VAB après Imp.</c:v>
                </c:pt>
              </c:strCache>
            </c:strRef>
          </c:tx>
          <c:spPr>
            <a:solidFill>
              <a:srgbClr val="008000"/>
            </a:solidFill>
          </c:spPr>
          <c:invertIfNegative val="0"/>
          <c:cat>
            <c:numRef>
              <c:f>Feuil1!$B$4:$H$4</c:f>
              <c:numCache>
                <c:formatCode>General</c:formatCode>
                <c:ptCount val="7"/>
                <c:pt idx="0">
                  <c:v>2011.0</c:v>
                </c:pt>
                <c:pt idx="1">
                  <c:v>2012.0</c:v>
                </c:pt>
                <c:pt idx="2">
                  <c:v>2013.0</c:v>
                </c:pt>
                <c:pt idx="3">
                  <c:v>2014.0</c:v>
                </c:pt>
                <c:pt idx="4">
                  <c:v>2015.0</c:v>
                </c:pt>
                <c:pt idx="5">
                  <c:v>2016.0</c:v>
                </c:pt>
                <c:pt idx="6">
                  <c:v>2017.0</c:v>
                </c:pt>
              </c:numCache>
            </c:numRef>
          </c:cat>
          <c:val>
            <c:numRef>
              <c:f>Feuil1!$B$8:$H$8</c:f>
              <c:numCache>
                <c:formatCode>0.0</c:formatCode>
                <c:ptCount val="7"/>
                <c:pt idx="0">
                  <c:v>39.17</c:v>
                </c:pt>
                <c:pt idx="1">
                  <c:v>18.35000000000001</c:v>
                </c:pt>
                <c:pt idx="2">
                  <c:v>1.299999999999991</c:v>
                </c:pt>
                <c:pt idx="3">
                  <c:v>17.74000000000001</c:v>
                </c:pt>
                <c:pt idx="4">
                  <c:v>-2.000000000000003</c:v>
                </c:pt>
                <c:pt idx="5">
                  <c:v>9.000000000000005</c:v>
                </c:pt>
                <c:pt idx="6">
                  <c:v>11.50000000000001</c:v>
                </c:pt>
              </c:numCache>
            </c:numRef>
          </c:val>
        </c:ser>
        <c:ser>
          <c:idx val="1"/>
          <c:order val="1"/>
          <c:tx>
            <c:strRef>
              <c:f>Feuil1!$A$9</c:f>
              <c:strCache>
                <c:ptCount val="1"/>
                <c:pt idx="0">
                  <c:v>- Coût du travail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Feuil1!$B$4:$H$4</c:f>
              <c:numCache>
                <c:formatCode>General</c:formatCode>
                <c:ptCount val="7"/>
                <c:pt idx="0">
                  <c:v>2011.0</c:v>
                </c:pt>
                <c:pt idx="1">
                  <c:v>2012.0</c:v>
                </c:pt>
                <c:pt idx="2">
                  <c:v>2013.0</c:v>
                </c:pt>
                <c:pt idx="3">
                  <c:v>2014.0</c:v>
                </c:pt>
                <c:pt idx="4">
                  <c:v>2015.0</c:v>
                </c:pt>
                <c:pt idx="5">
                  <c:v>2016.0</c:v>
                </c:pt>
                <c:pt idx="6">
                  <c:v>2017.0</c:v>
                </c:pt>
              </c:numCache>
            </c:numRef>
          </c:cat>
          <c:val>
            <c:numRef>
              <c:f>Feuil1!$B$9:$H$9</c:f>
              <c:numCache>
                <c:formatCode>0.0</c:formatCode>
                <c:ptCount val="7"/>
                <c:pt idx="0">
                  <c:v>-16.9</c:v>
                </c:pt>
                <c:pt idx="1">
                  <c:v>-17.1</c:v>
                </c:pt>
                <c:pt idx="2">
                  <c:v>-16.7</c:v>
                </c:pt>
                <c:pt idx="3">
                  <c:v>-17.0</c:v>
                </c:pt>
                <c:pt idx="4">
                  <c:v>-17.1</c:v>
                </c:pt>
                <c:pt idx="5">
                  <c:v>-16.1</c:v>
                </c:pt>
                <c:pt idx="6">
                  <c:v>-16.2</c:v>
                </c:pt>
              </c:numCache>
            </c:numRef>
          </c:val>
        </c:ser>
        <c:ser>
          <c:idx val="2"/>
          <c:order val="2"/>
          <c:tx>
            <c:strRef>
              <c:f>Feuil1!$A$10</c:f>
              <c:strCache>
                <c:ptCount val="1"/>
                <c:pt idx="0">
                  <c:v>= EBE</c:v>
                </c:pt>
              </c:strCache>
            </c:strRef>
          </c:tx>
          <c:spPr>
            <a:solidFill>
              <a:srgbClr val="30FF51"/>
            </a:solidFill>
            <a:ln w="76200" cmpd="sng">
              <a:solidFill>
                <a:srgbClr val="30FF51"/>
              </a:solidFill>
            </a:ln>
          </c:spPr>
          <c:invertIfNegative val="0"/>
          <c:cat>
            <c:numRef>
              <c:f>Feuil1!$B$4:$H$4</c:f>
              <c:numCache>
                <c:formatCode>General</c:formatCode>
                <c:ptCount val="7"/>
                <c:pt idx="0">
                  <c:v>2011.0</c:v>
                </c:pt>
                <c:pt idx="1">
                  <c:v>2012.0</c:v>
                </c:pt>
                <c:pt idx="2">
                  <c:v>2013.0</c:v>
                </c:pt>
                <c:pt idx="3">
                  <c:v>2014.0</c:v>
                </c:pt>
                <c:pt idx="4">
                  <c:v>2015.0</c:v>
                </c:pt>
                <c:pt idx="5">
                  <c:v>2016.0</c:v>
                </c:pt>
                <c:pt idx="6">
                  <c:v>2017.0</c:v>
                </c:pt>
              </c:numCache>
            </c:numRef>
          </c:cat>
          <c:val>
            <c:numRef>
              <c:f>Feuil1!$B$10:$H$10</c:f>
              <c:numCache>
                <c:formatCode>0.0</c:formatCode>
                <c:ptCount val="7"/>
                <c:pt idx="0">
                  <c:v>22.27</c:v>
                </c:pt>
                <c:pt idx="1">
                  <c:v>1.250000000000007</c:v>
                </c:pt>
                <c:pt idx="2">
                  <c:v>-15.40000000000001</c:v>
                </c:pt>
                <c:pt idx="3">
                  <c:v>0.740000000000005</c:v>
                </c:pt>
                <c:pt idx="4">
                  <c:v>-19.1</c:v>
                </c:pt>
                <c:pt idx="5">
                  <c:v>-7.099999999999996</c:v>
                </c:pt>
                <c:pt idx="6">
                  <c:v>-4.699999999999994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6799288"/>
        <c:axId val="2142622488"/>
      </c:barChart>
      <c:catAx>
        <c:axId val="2116799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/>
          <a:lstStyle/>
          <a:p>
            <a:pPr>
              <a:defRPr sz="1400"/>
            </a:pPr>
            <a:endParaRPr lang="fr-FR"/>
          </a:p>
        </c:txPr>
        <c:crossAx val="2142622488"/>
        <c:crosses val="autoZero"/>
        <c:auto val="1"/>
        <c:lblAlgn val="ctr"/>
        <c:lblOffset val="100"/>
        <c:noMultiLvlLbl val="0"/>
      </c:catAx>
      <c:valAx>
        <c:axId val="2142622488"/>
        <c:scaling>
          <c:orientation val="minMax"/>
          <c:max val="40.0"/>
          <c:min val="-20.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crossAx val="2116799288"/>
        <c:crosses val="autoZero"/>
        <c:crossBetween val="between"/>
        <c:majorUnit val="5.0"/>
      </c:valAx>
    </c:plotArea>
    <c:legend>
      <c:legendPos val="r"/>
      <c:layout>
        <c:manualLayout>
          <c:xMode val="edge"/>
          <c:yMode val="edge"/>
          <c:x val="0.798032429279673"/>
          <c:y val="0.193789798014379"/>
          <c:w val="0.179981918926801"/>
          <c:h val="0.683311651260984"/>
        </c:manualLayout>
      </c:layout>
      <c:overlay val="0"/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% de la production</a:t>
            </a:r>
          </a:p>
        </c:rich>
      </c:tx>
      <c:layout>
        <c:manualLayout>
          <c:xMode val="edge"/>
          <c:yMode val="edge"/>
          <c:x val="0.372188396508576"/>
          <c:y val="0.00297619047619048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466383202099737"/>
          <c:y val="0.0807538514207463"/>
          <c:w val="0.926501709088689"/>
          <c:h val="0.8389953212370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Feuil1!$A$24</c:f>
              <c:strCache>
                <c:ptCount val="1"/>
                <c:pt idx="0">
                  <c:v>= VAB après Imp.</c:v>
                </c:pt>
              </c:strCache>
            </c:strRef>
          </c:tx>
          <c:spPr>
            <a:solidFill>
              <a:srgbClr val="008000"/>
            </a:solidFill>
          </c:spPr>
          <c:invertIfNegative val="0"/>
          <c:cat>
            <c:numRef>
              <c:f>Feuil1!$B$4:$H$4</c:f>
              <c:numCache>
                <c:formatCode>General</c:formatCode>
                <c:ptCount val="7"/>
                <c:pt idx="0">
                  <c:v>2011.0</c:v>
                </c:pt>
                <c:pt idx="1">
                  <c:v>2012.0</c:v>
                </c:pt>
                <c:pt idx="2">
                  <c:v>2013.0</c:v>
                </c:pt>
                <c:pt idx="3">
                  <c:v>2014.0</c:v>
                </c:pt>
                <c:pt idx="4">
                  <c:v>2015.0</c:v>
                </c:pt>
                <c:pt idx="5">
                  <c:v>2016.0</c:v>
                </c:pt>
                <c:pt idx="6">
                  <c:v>2017.0</c:v>
                </c:pt>
              </c:numCache>
            </c:numRef>
          </c:cat>
          <c:val>
            <c:numRef>
              <c:f>Feuil1!$B$24:$H$24</c:f>
              <c:numCache>
                <c:formatCode>0%</c:formatCode>
                <c:ptCount val="7"/>
                <c:pt idx="0">
                  <c:v>0.379664631191238</c:v>
                </c:pt>
                <c:pt idx="1">
                  <c:v>0.202650469353948</c:v>
                </c:pt>
                <c:pt idx="2">
                  <c:v>0.017832647462277</c:v>
                </c:pt>
                <c:pt idx="3">
                  <c:v>0.205705009276438</c:v>
                </c:pt>
                <c:pt idx="4">
                  <c:v>-0.0343642611683849</c:v>
                </c:pt>
                <c:pt idx="5">
                  <c:v>0.142630744849445</c:v>
                </c:pt>
                <c:pt idx="6">
                  <c:v>0.174506828528073</c:v>
                </c:pt>
              </c:numCache>
            </c:numRef>
          </c:val>
        </c:ser>
        <c:ser>
          <c:idx val="1"/>
          <c:order val="1"/>
          <c:tx>
            <c:strRef>
              <c:f>Feuil1!$A$25</c:f>
              <c:strCache>
                <c:ptCount val="1"/>
                <c:pt idx="0">
                  <c:v>- Coût du travail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Feuil1!$B$4:$H$4</c:f>
              <c:numCache>
                <c:formatCode>General</c:formatCode>
                <c:ptCount val="7"/>
                <c:pt idx="0">
                  <c:v>2011.0</c:v>
                </c:pt>
                <c:pt idx="1">
                  <c:v>2012.0</c:v>
                </c:pt>
                <c:pt idx="2">
                  <c:v>2013.0</c:v>
                </c:pt>
                <c:pt idx="3">
                  <c:v>2014.0</c:v>
                </c:pt>
                <c:pt idx="4">
                  <c:v>2015.0</c:v>
                </c:pt>
                <c:pt idx="5">
                  <c:v>2016.0</c:v>
                </c:pt>
                <c:pt idx="6">
                  <c:v>2017.0</c:v>
                </c:pt>
              </c:numCache>
            </c:numRef>
          </c:cat>
          <c:val>
            <c:numRef>
              <c:f>Feuil1!$B$25:$H$25</c:f>
              <c:numCache>
                <c:formatCode>0%</c:formatCode>
                <c:ptCount val="7"/>
                <c:pt idx="0">
                  <c:v>-0.163807308326064</c:v>
                </c:pt>
                <c:pt idx="1">
                  <c:v>-0.188845941468802</c:v>
                </c:pt>
                <c:pt idx="2">
                  <c:v>-0.229080932784636</c:v>
                </c:pt>
                <c:pt idx="3">
                  <c:v>-0.197124304267161</c:v>
                </c:pt>
                <c:pt idx="4">
                  <c:v>-0.293814432989691</c:v>
                </c:pt>
                <c:pt idx="5">
                  <c:v>-0.255150554675119</c:v>
                </c:pt>
                <c:pt idx="6">
                  <c:v>-0.245827010622155</c:v>
                </c:pt>
              </c:numCache>
            </c:numRef>
          </c:val>
        </c:ser>
        <c:ser>
          <c:idx val="2"/>
          <c:order val="2"/>
          <c:tx>
            <c:strRef>
              <c:f>Feuil1!$A$26</c:f>
              <c:strCache>
                <c:ptCount val="1"/>
                <c:pt idx="0">
                  <c:v>= EBE</c:v>
                </c:pt>
              </c:strCache>
            </c:strRef>
          </c:tx>
          <c:spPr>
            <a:solidFill>
              <a:srgbClr val="30FF51"/>
            </a:solidFill>
            <a:ln w="76200" cmpd="sng">
              <a:solidFill>
                <a:srgbClr val="30FF51"/>
              </a:solidFill>
            </a:ln>
          </c:spPr>
          <c:invertIfNegative val="0"/>
          <c:cat>
            <c:numRef>
              <c:f>Feuil1!$B$4:$H$4</c:f>
              <c:numCache>
                <c:formatCode>General</c:formatCode>
                <c:ptCount val="7"/>
                <c:pt idx="0">
                  <c:v>2011.0</c:v>
                </c:pt>
                <c:pt idx="1">
                  <c:v>2012.0</c:v>
                </c:pt>
                <c:pt idx="2">
                  <c:v>2013.0</c:v>
                </c:pt>
                <c:pt idx="3">
                  <c:v>2014.0</c:v>
                </c:pt>
                <c:pt idx="4">
                  <c:v>2015.0</c:v>
                </c:pt>
                <c:pt idx="5">
                  <c:v>2016.0</c:v>
                </c:pt>
                <c:pt idx="6">
                  <c:v>2017.0</c:v>
                </c:pt>
              </c:numCache>
            </c:numRef>
          </c:cat>
          <c:val>
            <c:numRef>
              <c:f>Feuil1!$B$26:$H$26</c:f>
              <c:numCache>
                <c:formatCode>0%</c:formatCode>
                <c:ptCount val="7"/>
                <c:pt idx="0">
                  <c:v>0.215857322865174</c:v>
                </c:pt>
                <c:pt idx="1">
                  <c:v>0.0138045278851464</c:v>
                </c:pt>
                <c:pt idx="2">
                  <c:v>-0.21124828532236</c:v>
                </c:pt>
                <c:pt idx="3">
                  <c:v>0.0085807050092765</c:v>
                </c:pt>
                <c:pt idx="4">
                  <c:v>-0.328178694158076</c:v>
                </c:pt>
                <c:pt idx="5">
                  <c:v>-0.112519809825673</c:v>
                </c:pt>
                <c:pt idx="6">
                  <c:v>-0.0713201820940818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40089864"/>
        <c:axId val="2142032248"/>
      </c:barChart>
      <c:catAx>
        <c:axId val="2140089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/>
          <a:lstStyle/>
          <a:p>
            <a:pPr>
              <a:defRPr sz="1400"/>
            </a:pPr>
            <a:endParaRPr lang="fr-FR"/>
          </a:p>
        </c:txPr>
        <c:crossAx val="2142032248"/>
        <c:crosses val="autoZero"/>
        <c:auto val="1"/>
        <c:lblAlgn val="ctr"/>
        <c:lblOffset val="100"/>
        <c:noMultiLvlLbl val="0"/>
      </c:catAx>
      <c:valAx>
        <c:axId val="214203224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%" sourceLinked="0"/>
        <c:majorTickMark val="out"/>
        <c:minorTickMark val="none"/>
        <c:tickLblPos val="nextTo"/>
        <c:crossAx val="2140089864"/>
        <c:crosses val="autoZero"/>
        <c:crossBetween val="between"/>
        <c:majorUnit val="0.05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Les résultats nets deviennent</a:t>
            </a:r>
            <a:r>
              <a:rPr lang="fr-FR" baseline="0"/>
              <a:t> </a:t>
            </a:r>
            <a:r>
              <a:rPr lang="fr-FR"/>
              <a:t>négatif</a:t>
            </a:r>
            <a:r>
              <a:rPr lang="fr-FR" sz="1800" b="1" i="0" u="none" strike="noStrike" baseline="0">
                <a:effectLst/>
              </a:rPr>
              <a:t>à partir de 2011</a:t>
            </a:r>
            <a:r>
              <a:rPr lang="fr-FR"/>
              <a:t>, GCFP</a:t>
            </a:r>
          </a:p>
        </c:rich>
      </c:tx>
      <c:layout>
        <c:manualLayout>
          <c:xMode val="edge"/>
          <c:yMode val="edge"/>
          <c:x val="0.201645727617381"/>
          <c:y val="0.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466383202099737"/>
          <c:y val="0.0807538514207463"/>
          <c:w val="0.736579294254885"/>
          <c:h val="0.838995321237019"/>
        </c:manualLayout>
      </c:layout>
      <c:barChart>
        <c:barDir val="col"/>
        <c:grouping val="clustered"/>
        <c:varyColors val="0"/>
        <c:ser>
          <c:idx val="4"/>
          <c:order val="0"/>
          <c:tx>
            <c:strRef>
              <c:f>Feuil1!$A$14</c:f>
              <c:strCache>
                <c:ptCount val="1"/>
                <c:pt idx="0">
                  <c:v>= Résultat d'exploitation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</c:spPr>
          <c:invertIfNegative val="0"/>
          <c:cat>
            <c:numRef>
              <c:f>Feuil1!$B$4:$H$4</c:f>
              <c:numCache>
                <c:formatCode>General</c:formatCode>
                <c:ptCount val="7"/>
                <c:pt idx="0">
                  <c:v>2011.0</c:v>
                </c:pt>
                <c:pt idx="1">
                  <c:v>2012.0</c:v>
                </c:pt>
                <c:pt idx="2">
                  <c:v>2013.0</c:v>
                </c:pt>
                <c:pt idx="3">
                  <c:v>2014.0</c:v>
                </c:pt>
                <c:pt idx="4">
                  <c:v>2015.0</c:v>
                </c:pt>
                <c:pt idx="5">
                  <c:v>2016.0</c:v>
                </c:pt>
                <c:pt idx="6">
                  <c:v>2017.0</c:v>
                </c:pt>
              </c:numCache>
            </c:numRef>
          </c:cat>
          <c:val>
            <c:numRef>
              <c:f>Feuil1!$B$14:$H$14</c:f>
              <c:numCache>
                <c:formatCode>0.0</c:formatCode>
                <c:ptCount val="7"/>
                <c:pt idx="0">
                  <c:v>14.4</c:v>
                </c:pt>
                <c:pt idx="1">
                  <c:v>-8.279999999999994</c:v>
                </c:pt>
                <c:pt idx="2">
                  <c:v>-26.90000000000001</c:v>
                </c:pt>
                <c:pt idx="3">
                  <c:v>-7.259999999999994</c:v>
                </c:pt>
                <c:pt idx="4">
                  <c:v>-30.45</c:v>
                </c:pt>
                <c:pt idx="5">
                  <c:v>-16.89</c:v>
                </c:pt>
                <c:pt idx="6">
                  <c:v>-15.09999999999999</c:v>
                </c:pt>
              </c:numCache>
            </c:numRef>
          </c:val>
        </c:ser>
        <c:ser>
          <c:idx val="8"/>
          <c:order val="1"/>
          <c:tx>
            <c:strRef>
              <c:f>Feuil1!$A$18</c:f>
              <c:strCache>
                <c:ptCount val="1"/>
                <c:pt idx="0">
                  <c:v>= Résultat net</c:v>
                </c:pt>
              </c:strCache>
            </c:strRef>
          </c:tx>
          <c:spPr>
            <a:solidFill>
              <a:schemeClr val="tx1"/>
            </a:solidFill>
            <a:ln w="76200" cmpd="sng">
              <a:solidFill>
                <a:schemeClr val="tx1"/>
              </a:solidFill>
            </a:ln>
          </c:spPr>
          <c:invertIfNegative val="0"/>
          <c:cat>
            <c:numRef>
              <c:f>Feuil1!$B$4:$H$4</c:f>
              <c:numCache>
                <c:formatCode>General</c:formatCode>
                <c:ptCount val="7"/>
                <c:pt idx="0">
                  <c:v>2011.0</c:v>
                </c:pt>
                <c:pt idx="1">
                  <c:v>2012.0</c:v>
                </c:pt>
                <c:pt idx="2">
                  <c:v>2013.0</c:v>
                </c:pt>
                <c:pt idx="3">
                  <c:v>2014.0</c:v>
                </c:pt>
                <c:pt idx="4">
                  <c:v>2015.0</c:v>
                </c:pt>
                <c:pt idx="5">
                  <c:v>2016.0</c:v>
                </c:pt>
                <c:pt idx="6">
                  <c:v>2017.0</c:v>
                </c:pt>
              </c:numCache>
            </c:numRef>
          </c:cat>
          <c:val>
            <c:numRef>
              <c:f>Feuil1!$B$18:$H$18</c:f>
              <c:numCache>
                <c:formatCode>0.0</c:formatCode>
                <c:ptCount val="7"/>
                <c:pt idx="0">
                  <c:v>8.600000000000001</c:v>
                </c:pt>
                <c:pt idx="1">
                  <c:v>-4.129999999999995</c:v>
                </c:pt>
                <c:pt idx="2">
                  <c:v>-23.60000000000001</c:v>
                </c:pt>
                <c:pt idx="3">
                  <c:v>-3.949999999999996</c:v>
                </c:pt>
                <c:pt idx="4">
                  <c:v>-35.799</c:v>
                </c:pt>
                <c:pt idx="5">
                  <c:v>-17.03</c:v>
                </c:pt>
                <c:pt idx="6">
                  <c:v>-15.86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3527448"/>
        <c:axId val="2144726056"/>
      </c:barChart>
      <c:catAx>
        <c:axId val="2113527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/>
          <a:lstStyle/>
          <a:p>
            <a:pPr>
              <a:defRPr sz="1400"/>
            </a:pPr>
            <a:endParaRPr lang="fr-FR"/>
          </a:p>
        </c:txPr>
        <c:crossAx val="2144726056"/>
        <c:crosses val="autoZero"/>
        <c:auto val="1"/>
        <c:lblAlgn val="ctr"/>
        <c:lblOffset val="100"/>
        <c:noMultiLvlLbl val="0"/>
      </c:catAx>
      <c:valAx>
        <c:axId val="2144726056"/>
        <c:scaling>
          <c:orientation val="minMax"/>
          <c:max val="15.0"/>
          <c:min val="-40.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crossAx val="2113527448"/>
        <c:crosses val="autoZero"/>
        <c:crossBetween val="between"/>
        <c:majorUnit val="5.0"/>
      </c:valAx>
    </c:plotArea>
    <c:legend>
      <c:legendPos val="r"/>
      <c:layout>
        <c:manualLayout>
          <c:xMode val="edge"/>
          <c:yMode val="edge"/>
          <c:x val="0.798032429279673"/>
          <c:y val="0.193789798014379"/>
          <c:w val="0.201967570720327"/>
          <c:h val="0.144429989729545"/>
        </c:manualLayout>
      </c:layout>
      <c:overlay val="0"/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36</xdr:row>
      <xdr:rowOff>0</xdr:rowOff>
    </xdr:from>
    <xdr:to>
      <xdr:col>7</xdr:col>
      <xdr:colOff>787400</xdr:colOff>
      <xdr:row>59</xdr:row>
      <xdr:rowOff>0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36</xdr:row>
      <xdr:rowOff>0</xdr:rowOff>
    </xdr:from>
    <xdr:to>
      <xdr:col>16</xdr:col>
      <xdr:colOff>63500</xdr:colOff>
      <xdr:row>59</xdr:row>
      <xdr:rowOff>0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61</xdr:row>
      <xdr:rowOff>0</xdr:rowOff>
    </xdr:from>
    <xdr:to>
      <xdr:col>7</xdr:col>
      <xdr:colOff>787400</xdr:colOff>
      <xdr:row>84</xdr:row>
      <xdr:rowOff>0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139700</xdr:colOff>
      <xdr:row>61</xdr:row>
      <xdr:rowOff>38100</xdr:rowOff>
    </xdr:from>
    <xdr:to>
      <xdr:col>16</xdr:col>
      <xdr:colOff>88900</xdr:colOff>
      <xdr:row>83</xdr:row>
      <xdr:rowOff>114300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86</xdr:row>
      <xdr:rowOff>0</xdr:rowOff>
    </xdr:from>
    <xdr:to>
      <xdr:col>7</xdr:col>
      <xdr:colOff>787400</xdr:colOff>
      <xdr:row>109</xdr:row>
      <xdr:rowOff>0</xdr:rowOff>
    </xdr:to>
    <xdr:graphicFrame macro="">
      <xdr:nvGraphicFramePr>
        <xdr:cNvPr id="7" name="Graphique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J34"/>
  <sheetViews>
    <sheetView tabSelected="1" topLeftCell="A2" workbookViewId="0">
      <pane ySplit="1760" topLeftCell="A83" activePane="bottomLeft"/>
      <selection activeCell="B19" sqref="B19"/>
      <selection pane="bottomLeft" activeCell="J90" sqref="J90"/>
    </sheetView>
  </sheetViews>
  <sheetFormatPr baseColWidth="10" defaultRowHeight="15" x14ac:dyDescent="0"/>
  <cols>
    <col min="1" max="1" width="37.1640625" customWidth="1"/>
  </cols>
  <sheetData>
    <row r="4" spans="1:10" ht="30">
      <c r="A4" t="s">
        <v>16</v>
      </c>
      <c r="B4">
        <v>2011</v>
      </c>
      <c r="C4">
        <v>2012</v>
      </c>
      <c r="D4">
        <v>2013</v>
      </c>
      <c r="E4">
        <v>2014</v>
      </c>
      <c r="F4">
        <v>2015</v>
      </c>
      <c r="G4">
        <v>2016</v>
      </c>
      <c r="H4">
        <v>2017</v>
      </c>
      <c r="I4" s="5" t="s">
        <v>18</v>
      </c>
      <c r="J4" s="6" t="s">
        <v>1</v>
      </c>
    </row>
    <row r="5" spans="1:10">
      <c r="A5" s="3" t="s">
        <v>2</v>
      </c>
      <c r="B5" s="4">
        <f>101.6+1.3+0.12+0.15</f>
        <v>103.17</v>
      </c>
      <c r="C5" s="4">
        <f>89.4+1.5-0.5+0.15</f>
        <v>90.550000000000011</v>
      </c>
      <c r="D5" s="4">
        <f>67.6+1.8+3.4+0.1</f>
        <v>72.899999999999991</v>
      </c>
      <c r="E5" s="4">
        <f>83.6+1.9+0.7+0.04</f>
        <v>86.240000000000009</v>
      </c>
      <c r="F5" s="4">
        <f>59.4+2.4-3.9+0.3</f>
        <v>58.199999999999996</v>
      </c>
      <c r="G5" s="4">
        <f>60.6+1.7+0.6+0.2</f>
        <v>63.100000000000009</v>
      </c>
      <c r="H5" s="4">
        <f>65.5+1.4-1.3+0.3</f>
        <v>65.900000000000006</v>
      </c>
      <c r="I5">
        <f>+H5-G5</f>
        <v>2.7999999999999972</v>
      </c>
      <c r="J5" s="7">
        <f>+I5/G5</f>
        <v>4.4374009508716269E-2</v>
      </c>
    </row>
    <row r="6" spans="1:10">
      <c r="A6" s="3" t="s">
        <v>3</v>
      </c>
      <c r="B6" s="4">
        <f>-30.7+2.3-33.5</f>
        <v>-61.9</v>
      </c>
      <c r="C6" s="4">
        <f>-33.8+0.3-36.7</f>
        <v>-70.2</v>
      </c>
      <c r="D6" s="4">
        <f>-31.6+0.3-38.7</f>
        <v>-70</v>
      </c>
      <c r="E6" s="4">
        <f>-28.6-2.6-35.5</f>
        <v>-66.7</v>
      </c>
      <c r="F6" s="4">
        <f>-24-0.4-34.5</f>
        <v>-58.9</v>
      </c>
      <c r="G6" s="4">
        <f>-21.4-0.1-31.2</f>
        <v>-52.7</v>
      </c>
      <c r="H6" s="4">
        <f>-21-1.3-30.5</f>
        <v>-52.8</v>
      </c>
      <c r="I6">
        <f t="shared" ref="I6:I18" si="0">+H6-G6</f>
        <v>-9.9999999999994316E-2</v>
      </c>
      <c r="J6" s="7">
        <f t="shared" ref="J6:J18" si="1">+I6/G6</f>
        <v>1.8975332068310116E-3</v>
      </c>
    </row>
    <row r="7" spans="1:10">
      <c r="A7" s="3" t="s">
        <v>4</v>
      </c>
      <c r="B7" s="4">
        <v>-2.1</v>
      </c>
      <c r="C7" s="4">
        <v>-2</v>
      </c>
      <c r="D7" s="4">
        <v>-1.6</v>
      </c>
      <c r="E7" s="4">
        <v>-1.8</v>
      </c>
      <c r="F7" s="4">
        <v>-1.3</v>
      </c>
      <c r="G7" s="4">
        <v>-1.4</v>
      </c>
      <c r="H7" s="4">
        <v>-1.6</v>
      </c>
      <c r="I7">
        <f t="shared" si="0"/>
        <v>-0.20000000000000018</v>
      </c>
      <c r="J7" s="7">
        <f t="shared" si="1"/>
        <v>0.14285714285714299</v>
      </c>
    </row>
    <row r="8" spans="1:10">
      <c r="A8" s="3" t="s">
        <v>5</v>
      </c>
      <c r="B8" s="4">
        <f>+B5+B6+B7</f>
        <v>39.17</v>
      </c>
      <c r="C8" s="4">
        <f>+C5+C6+C7</f>
        <v>18.350000000000009</v>
      </c>
      <c r="D8" s="4">
        <f>+D5+D6+D7</f>
        <v>1.2999999999999914</v>
      </c>
      <c r="E8" s="4">
        <f>+E5+E6+E7</f>
        <v>17.740000000000006</v>
      </c>
      <c r="F8" s="4">
        <f>+F5+F6+F7</f>
        <v>-2.0000000000000027</v>
      </c>
      <c r="G8" s="4">
        <f>+G5+G6+G7</f>
        <v>9.0000000000000053</v>
      </c>
      <c r="H8" s="4">
        <f>+H5+H6+H7</f>
        <v>11.500000000000009</v>
      </c>
      <c r="I8">
        <f t="shared" si="0"/>
        <v>2.5000000000000036</v>
      </c>
      <c r="J8" s="7">
        <f t="shared" si="1"/>
        <v>0.27777777777777801</v>
      </c>
    </row>
    <row r="9" spans="1:10">
      <c r="A9" s="3" t="s">
        <v>6</v>
      </c>
      <c r="B9" s="4">
        <f>-12.2-4.7</f>
        <v>-16.899999999999999</v>
      </c>
      <c r="C9" s="4">
        <f>-12.3-4.8</f>
        <v>-17.100000000000001</v>
      </c>
      <c r="D9" s="4">
        <f>-12-4.7</f>
        <v>-16.7</v>
      </c>
      <c r="E9" s="4">
        <f>-12.4-4.6</f>
        <v>-17</v>
      </c>
      <c r="F9" s="4">
        <f>-12.4-4.7</f>
        <v>-17.100000000000001</v>
      </c>
      <c r="G9" s="4">
        <f>-11.6-4.5</f>
        <v>-16.100000000000001</v>
      </c>
      <c r="H9" s="4">
        <f>-11.8-4.4</f>
        <v>-16.200000000000003</v>
      </c>
      <c r="I9">
        <f t="shared" si="0"/>
        <v>-0.10000000000000142</v>
      </c>
      <c r="J9" s="7">
        <f t="shared" si="1"/>
        <v>6.2111801242236905E-3</v>
      </c>
    </row>
    <row r="10" spans="1:10">
      <c r="A10" s="3" t="s">
        <v>7</v>
      </c>
      <c r="B10" s="4">
        <f>+B8+B9</f>
        <v>22.270000000000003</v>
      </c>
      <c r="C10" s="4">
        <f>+C8+C9</f>
        <v>1.2500000000000071</v>
      </c>
      <c r="D10" s="4">
        <f>+D8+D9</f>
        <v>-15.400000000000007</v>
      </c>
      <c r="E10" s="4">
        <f>+E8+E9</f>
        <v>0.74000000000000554</v>
      </c>
      <c r="F10" s="4">
        <f>+F8+F9</f>
        <v>-19.100000000000005</v>
      </c>
      <c r="G10" s="4">
        <f>+G8+G9</f>
        <v>-7.0999999999999961</v>
      </c>
      <c r="H10" s="4">
        <f>+H8+H9</f>
        <v>-4.699999999999994</v>
      </c>
      <c r="I10">
        <f t="shared" si="0"/>
        <v>2.4000000000000021</v>
      </c>
      <c r="J10" s="7">
        <f t="shared" si="1"/>
        <v>-0.338028169014085</v>
      </c>
    </row>
    <row r="11" spans="1:10">
      <c r="A11" s="3" t="s">
        <v>8</v>
      </c>
      <c r="B11" s="4">
        <v>0.4</v>
      </c>
      <c r="C11" s="4">
        <v>0.1</v>
      </c>
      <c r="D11" s="4">
        <v>0.15</v>
      </c>
      <c r="E11" s="4">
        <v>0.5</v>
      </c>
      <c r="F11" s="4">
        <v>0.5</v>
      </c>
      <c r="G11" s="4">
        <v>0.22</v>
      </c>
      <c r="H11" s="4">
        <v>0.18</v>
      </c>
      <c r="I11">
        <f t="shared" si="0"/>
        <v>-4.0000000000000008E-2</v>
      </c>
      <c r="J11" s="7">
        <f t="shared" si="1"/>
        <v>-0.18181818181818185</v>
      </c>
    </row>
    <row r="12" spans="1:10">
      <c r="A12" s="3" t="s">
        <v>9</v>
      </c>
      <c r="B12" s="4">
        <v>-0.37</v>
      </c>
      <c r="C12" s="4">
        <v>-0.33</v>
      </c>
      <c r="D12" s="4">
        <v>-0.5</v>
      </c>
      <c r="E12" s="4">
        <v>-0.5</v>
      </c>
      <c r="F12" s="4">
        <v>-0.33</v>
      </c>
      <c r="G12" s="4">
        <v>-0.37</v>
      </c>
      <c r="H12" s="4">
        <v>-0.27</v>
      </c>
      <c r="I12">
        <f t="shared" si="0"/>
        <v>9.9999999999999978E-2</v>
      </c>
      <c r="J12" s="7">
        <f t="shared" si="1"/>
        <v>-0.27027027027027023</v>
      </c>
    </row>
    <row r="13" spans="1:10">
      <c r="A13" s="3" t="s">
        <v>11</v>
      </c>
      <c r="B13" s="4">
        <f>1.2-8.1-0.3-0.6-0.1</f>
        <v>-7.8999999999999986</v>
      </c>
      <c r="C13" s="4">
        <f>1-9-0.3-0.9-0.1</f>
        <v>-9.3000000000000007</v>
      </c>
      <c r="D13" s="4">
        <f>0.85-9.4-2.1-0.6+0.1</f>
        <v>-11.15</v>
      </c>
      <c r="E13" s="4">
        <f>3.2-10.3-0.3-0.7+0.1</f>
        <v>-8</v>
      </c>
      <c r="F13" s="4">
        <f>1.4-11.4-0.3-1.2-0.02</f>
        <v>-11.52</v>
      </c>
      <c r="G13" s="4">
        <f>1.7-9.7-1.1-0.48-0.06</f>
        <v>-9.64</v>
      </c>
      <c r="H13" s="4">
        <f>2.2-8.4-0.5-3.4-0.21</f>
        <v>-10.31</v>
      </c>
      <c r="I13">
        <f t="shared" si="0"/>
        <v>-0.66999999999999993</v>
      </c>
      <c r="J13" s="7">
        <f t="shared" si="1"/>
        <v>6.9502074688796669E-2</v>
      </c>
    </row>
    <row r="14" spans="1:10">
      <c r="A14" s="3" t="s">
        <v>10</v>
      </c>
      <c r="B14" s="4">
        <f>SUM(B10:B13)</f>
        <v>14.400000000000002</v>
      </c>
      <c r="C14" s="4">
        <f>SUM(C10:C13)</f>
        <v>-8.279999999999994</v>
      </c>
      <c r="D14" s="4">
        <f>SUM(D10:D13)</f>
        <v>-26.900000000000006</v>
      </c>
      <c r="E14" s="4">
        <f>SUM(E10:E13)</f>
        <v>-7.2599999999999945</v>
      </c>
      <c r="F14" s="4">
        <f>SUM(F10:F13)</f>
        <v>-30.450000000000003</v>
      </c>
      <c r="G14" s="4">
        <f>SUM(G10:G13)</f>
        <v>-16.889999999999997</v>
      </c>
      <c r="H14" s="4">
        <f>SUM(H10:H13)</f>
        <v>-15.099999999999994</v>
      </c>
      <c r="I14">
        <f t="shared" si="0"/>
        <v>1.7900000000000027</v>
      </c>
      <c r="J14" s="7">
        <f t="shared" si="1"/>
        <v>-0.10597986974541167</v>
      </c>
    </row>
    <row r="15" spans="1:10">
      <c r="A15" s="3" t="s">
        <v>12</v>
      </c>
      <c r="B15" s="4">
        <v>-0.4</v>
      </c>
      <c r="C15" s="4">
        <v>1.1000000000000001</v>
      </c>
      <c r="D15" s="4">
        <v>-0.3</v>
      </c>
      <c r="E15" s="4">
        <v>-1.3</v>
      </c>
      <c r="F15" s="4">
        <v>-2.9</v>
      </c>
      <c r="G15" s="4">
        <v>-1.3</v>
      </c>
      <c r="H15" s="4">
        <v>-2</v>
      </c>
      <c r="I15">
        <f t="shared" si="0"/>
        <v>-0.7</v>
      </c>
      <c r="J15" s="7">
        <f t="shared" si="1"/>
        <v>0.53846153846153844</v>
      </c>
    </row>
    <row r="16" spans="1:10">
      <c r="A16" s="3" t="s">
        <v>13</v>
      </c>
      <c r="B16" s="4">
        <v>-2.6</v>
      </c>
      <c r="C16" s="4">
        <v>3.2</v>
      </c>
      <c r="D16" s="4">
        <f>3.6+0.1</f>
        <v>3.7</v>
      </c>
      <c r="E16" s="4">
        <f>4.6+0.22</f>
        <v>4.8199999999999994</v>
      </c>
      <c r="F16" s="4">
        <f>-2.5+0.06</f>
        <v>-2.44</v>
      </c>
      <c r="G16" s="4">
        <v>1.2</v>
      </c>
      <c r="H16" s="4">
        <v>1.2</v>
      </c>
      <c r="I16">
        <f t="shared" si="0"/>
        <v>0</v>
      </c>
      <c r="J16" s="7">
        <f t="shared" si="1"/>
        <v>0</v>
      </c>
    </row>
    <row r="17" spans="1:10">
      <c r="A17" s="3" t="s">
        <v>14</v>
      </c>
      <c r="B17" s="4">
        <v>-2.8</v>
      </c>
      <c r="C17" s="4">
        <v>-0.15</v>
      </c>
      <c r="D17" s="4">
        <f>-0.1</f>
        <v>-0.1</v>
      </c>
      <c r="E17" s="4">
        <f>-0.21</f>
        <v>-0.21</v>
      </c>
      <c r="F17" s="4">
        <v>-8.9999999999999993E-3</v>
      </c>
      <c r="G17" s="4">
        <v>-0.04</v>
      </c>
      <c r="H17" s="4">
        <v>0.04</v>
      </c>
      <c r="I17">
        <f t="shared" si="0"/>
        <v>0.08</v>
      </c>
      <c r="J17" s="7">
        <f t="shared" si="1"/>
        <v>-2</v>
      </c>
    </row>
    <row r="18" spans="1:10">
      <c r="A18" s="3" t="s">
        <v>15</v>
      </c>
      <c r="B18" s="4">
        <f>+B14+B15+B16+B17</f>
        <v>8.6000000000000014</v>
      </c>
      <c r="C18" s="4">
        <f>+C14+C15+C16+C17</f>
        <v>-4.1299999999999946</v>
      </c>
      <c r="D18" s="4">
        <f>+D14+D15+D16+D17</f>
        <v>-23.600000000000009</v>
      </c>
      <c r="E18" s="4">
        <f>+E14+E15+E16+E17</f>
        <v>-3.9499999999999957</v>
      </c>
      <c r="F18" s="4">
        <f>+F14+F15+F16+F17</f>
        <v>-35.798999999999999</v>
      </c>
      <c r="G18" s="4">
        <f>+G14+G15+G16+G17</f>
        <v>-17.029999999999998</v>
      </c>
      <c r="H18" s="4">
        <f>+H14+H15+H16+H17</f>
        <v>-15.859999999999996</v>
      </c>
      <c r="I18">
        <f t="shared" si="0"/>
        <v>1.1700000000000017</v>
      </c>
      <c r="J18" s="7">
        <f t="shared" si="1"/>
        <v>-6.8702290076335992E-2</v>
      </c>
    </row>
    <row r="20" spans="1:10">
      <c r="A20" t="s">
        <v>17</v>
      </c>
      <c r="B20">
        <v>2011</v>
      </c>
      <c r="C20">
        <v>2012</v>
      </c>
      <c r="D20">
        <v>2013</v>
      </c>
      <c r="E20">
        <v>2014</v>
      </c>
      <c r="F20">
        <v>2015</v>
      </c>
      <c r="G20">
        <v>2016</v>
      </c>
      <c r="H20">
        <v>2017</v>
      </c>
      <c r="I20" t="s">
        <v>0</v>
      </c>
      <c r="J20" t="s">
        <v>1</v>
      </c>
    </row>
    <row r="21" spans="1:10">
      <c r="A21" s="3" t="s">
        <v>2</v>
      </c>
      <c r="B21" s="1">
        <f>+B5/B$5</f>
        <v>1</v>
      </c>
      <c r="C21" s="1">
        <f t="shared" ref="C21:H21" si="2">+C5/C$5</f>
        <v>1</v>
      </c>
      <c r="D21" s="1">
        <f t="shared" si="2"/>
        <v>1</v>
      </c>
      <c r="E21" s="1">
        <f t="shared" si="2"/>
        <v>1</v>
      </c>
      <c r="F21" s="1">
        <f t="shared" si="2"/>
        <v>1</v>
      </c>
      <c r="G21" s="1">
        <f t="shared" si="2"/>
        <v>1</v>
      </c>
      <c r="H21" s="1">
        <f t="shared" si="2"/>
        <v>1</v>
      </c>
      <c r="I21">
        <f>+H21-G21</f>
        <v>0</v>
      </c>
      <c r="J21" s="2">
        <f>+I21/G21</f>
        <v>0</v>
      </c>
    </row>
    <row r="22" spans="1:10">
      <c r="A22" s="3" t="s">
        <v>3</v>
      </c>
      <c r="B22" s="1">
        <f t="shared" ref="B22:H34" si="3">+B6/B$5</f>
        <v>-0.59998061451972473</v>
      </c>
      <c r="C22" s="1">
        <f t="shared" si="3"/>
        <v>-0.77526228602981773</v>
      </c>
      <c r="D22" s="1">
        <f t="shared" si="3"/>
        <v>-0.9602194787379974</v>
      </c>
      <c r="E22" s="1">
        <f t="shared" si="3"/>
        <v>-0.77342300556586263</v>
      </c>
      <c r="F22" s="1">
        <f t="shared" si="3"/>
        <v>-1.0120274914089347</v>
      </c>
      <c r="G22" s="1">
        <f t="shared" si="3"/>
        <v>-0.83518225039619642</v>
      </c>
      <c r="H22" s="1">
        <f t="shared" si="3"/>
        <v>-0.80121396054628213</v>
      </c>
      <c r="I22">
        <f t="shared" ref="I22" si="4">+H22-G22</f>
        <v>3.396828984991429E-2</v>
      </c>
      <c r="J22" s="2">
        <f t="shared" ref="J22" si="5">+I22/G22</f>
        <v>-4.0671709478739888E-2</v>
      </c>
    </row>
    <row r="23" spans="1:10">
      <c r="A23" s="3" t="s">
        <v>4</v>
      </c>
      <c r="B23" s="1">
        <f t="shared" si="3"/>
        <v>-2.0354754289037512E-2</v>
      </c>
      <c r="C23" s="1">
        <f t="shared" si="3"/>
        <v>-2.2087244616234122E-2</v>
      </c>
      <c r="D23" s="1">
        <f t="shared" si="3"/>
        <v>-2.1947873799725657E-2</v>
      </c>
      <c r="E23" s="1">
        <f t="shared" si="3"/>
        <v>-2.0871985157699443E-2</v>
      </c>
      <c r="F23" s="1">
        <f t="shared" si="3"/>
        <v>-2.2336769759450176E-2</v>
      </c>
      <c r="G23" s="1">
        <f t="shared" si="3"/>
        <v>-2.2187004754358156E-2</v>
      </c>
      <c r="H23" s="1">
        <f t="shared" si="3"/>
        <v>-2.4279210925644917E-2</v>
      </c>
      <c r="J23" s="2"/>
    </row>
    <row r="24" spans="1:10">
      <c r="A24" s="3" t="s">
        <v>5</v>
      </c>
      <c r="B24" s="1">
        <f t="shared" si="3"/>
        <v>0.37966463119123778</v>
      </c>
      <c r="C24" s="1">
        <f t="shared" si="3"/>
        <v>0.20265046935394818</v>
      </c>
      <c r="D24" s="1">
        <f t="shared" si="3"/>
        <v>1.7832647462276977E-2</v>
      </c>
      <c r="E24" s="1">
        <f t="shared" si="3"/>
        <v>0.20570500927643789</v>
      </c>
      <c r="F24" s="1">
        <f t="shared" si="3"/>
        <v>-3.4364261168384931E-2</v>
      </c>
      <c r="G24" s="1">
        <f t="shared" si="3"/>
        <v>0.14263074484944538</v>
      </c>
      <c r="H24" s="1">
        <f t="shared" si="3"/>
        <v>0.17450682852807295</v>
      </c>
      <c r="I24">
        <f t="shared" ref="I24:I30" si="6">+H24-G24</f>
        <v>3.187608367862757E-2</v>
      </c>
      <c r="J24" s="2">
        <f t="shared" ref="J24:J30" si="7">+I24/G24</f>
        <v>0.22348676445793322</v>
      </c>
    </row>
    <row r="25" spans="1:10">
      <c r="A25" s="3" t="s">
        <v>6</v>
      </c>
      <c r="B25" s="1">
        <f t="shared" si="3"/>
        <v>-0.16380730832606377</v>
      </c>
      <c r="C25" s="1">
        <f t="shared" si="3"/>
        <v>-0.18884594146880176</v>
      </c>
      <c r="D25" s="1">
        <f t="shared" si="3"/>
        <v>-0.22908093278463651</v>
      </c>
      <c r="E25" s="1">
        <f t="shared" si="3"/>
        <v>-0.19712430426716138</v>
      </c>
      <c r="F25" s="1">
        <f t="shared" si="3"/>
        <v>-0.29381443298969079</v>
      </c>
      <c r="G25" s="1">
        <f t="shared" si="3"/>
        <v>-0.25515055467511882</v>
      </c>
      <c r="H25" s="1">
        <f t="shared" si="3"/>
        <v>-0.24582701062215481</v>
      </c>
      <c r="I25">
        <f t="shared" si="6"/>
        <v>9.3235440529640112E-3</v>
      </c>
      <c r="J25" s="2">
        <f t="shared" si="7"/>
        <v>-3.6541343462237835E-2</v>
      </c>
    </row>
    <row r="26" spans="1:10">
      <c r="A26" s="3" t="s">
        <v>7</v>
      </c>
      <c r="B26" s="1">
        <f t="shared" si="3"/>
        <v>0.21585732286517401</v>
      </c>
      <c r="C26" s="1">
        <f t="shared" si="3"/>
        <v>1.3804527885146405E-2</v>
      </c>
      <c r="D26" s="1">
        <f t="shared" si="3"/>
        <v>-0.21124828532235954</v>
      </c>
      <c r="E26" s="1">
        <f t="shared" si="3"/>
        <v>8.5807050092765007E-3</v>
      </c>
      <c r="F26" s="1">
        <f t="shared" si="3"/>
        <v>-0.32817869415807571</v>
      </c>
      <c r="G26" s="1">
        <f t="shared" si="3"/>
        <v>-0.11251980982567346</v>
      </c>
      <c r="H26" s="1">
        <f t="shared" si="3"/>
        <v>-7.1320182094081849E-2</v>
      </c>
      <c r="I26">
        <f t="shared" si="6"/>
        <v>4.1199627731591609E-2</v>
      </c>
      <c r="J26" s="2">
        <f t="shared" si="7"/>
        <v>-0.3661544380089341</v>
      </c>
    </row>
    <row r="27" spans="1:10">
      <c r="A27" s="3" t="s">
        <v>8</v>
      </c>
      <c r="B27" s="1">
        <f t="shared" si="3"/>
        <v>3.8770960550547641E-3</v>
      </c>
      <c r="C27" s="1">
        <f t="shared" si="3"/>
        <v>1.1043622308117061E-3</v>
      </c>
      <c r="D27" s="1">
        <f t="shared" si="3"/>
        <v>2.05761316872428E-3</v>
      </c>
      <c r="E27" s="1">
        <f t="shared" si="3"/>
        <v>5.7977736549165116E-3</v>
      </c>
      <c r="F27" s="1">
        <f t="shared" si="3"/>
        <v>8.5910652920962206E-3</v>
      </c>
      <c r="G27" s="1">
        <f t="shared" si="3"/>
        <v>3.4865293185419965E-3</v>
      </c>
      <c r="H27" s="1">
        <f t="shared" si="3"/>
        <v>2.7314112291350529E-3</v>
      </c>
      <c r="I27">
        <f t="shared" si="6"/>
        <v>-7.5511808940694359E-4</v>
      </c>
      <c r="J27" s="2">
        <f t="shared" si="7"/>
        <v>-0.21658159746171884</v>
      </c>
    </row>
    <row r="28" spans="1:10">
      <c r="A28" s="3" t="s">
        <v>9</v>
      </c>
      <c r="B28" s="1">
        <f t="shared" si="3"/>
        <v>-3.5863138509256566E-3</v>
      </c>
      <c r="C28" s="1">
        <f t="shared" si="3"/>
        <v>-3.6443953616786301E-3</v>
      </c>
      <c r="D28" s="1">
        <f t="shared" si="3"/>
        <v>-6.8587105624142667E-3</v>
      </c>
      <c r="E28" s="1">
        <f t="shared" si="3"/>
        <v>-5.7977736549165116E-3</v>
      </c>
      <c r="F28" s="1">
        <f t="shared" si="3"/>
        <v>-5.6701030927835058E-3</v>
      </c>
      <c r="G28" s="1">
        <f t="shared" si="3"/>
        <v>-5.8637083993660849E-3</v>
      </c>
      <c r="H28" s="1">
        <f t="shared" si="3"/>
        <v>-4.0971168437025796E-3</v>
      </c>
      <c r="I28">
        <f t="shared" si="6"/>
        <v>1.7665915556635053E-3</v>
      </c>
      <c r="J28" s="2">
        <f t="shared" si="7"/>
        <v>-0.30127547881720862</v>
      </c>
    </row>
    <row r="29" spans="1:10">
      <c r="A29" s="3" t="s">
        <v>11</v>
      </c>
      <c r="B29" s="1">
        <f t="shared" si="3"/>
        <v>-7.657264708733158E-2</v>
      </c>
      <c r="C29" s="1">
        <f t="shared" si="3"/>
        <v>-0.10270568746548868</v>
      </c>
      <c r="D29" s="1">
        <f t="shared" si="3"/>
        <v>-0.15294924554183817</v>
      </c>
      <c r="E29" s="1">
        <f t="shared" si="3"/>
        <v>-9.2764378478664186E-2</v>
      </c>
      <c r="F29" s="1">
        <f t="shared" si="3"/>
        <v>-0.19793814432989693</v>
      </c>
      <c r="G29" s="1">
        <f t="shared" si="3"/>
        <v>-0.15277337559429477</v>
      </c>
      <c r="H29" s="1">
        <f t="shared" si="3"/>
        <v>-0.15644916540212442</v>
      </c>
      <c r="I29">
        <f t="shared" si="6"/>
        <v>-3.6757898078296491E-3</v>
      </c>
      <c r="J29" s="2">
        <f t="shared" si="7"/>
        <v>2.4060408389424363E-2</v>
      </c>
    </row>
    <row r="30" spans="1:10">
      <c r="A30" s="3" t="s">
        <v>10</v>
      </c>
      <c r="B30" s="1">
        <f t="shared" si="3"/>
        <v>0.13957545798197152</v>
      </c>
      <c r="C30" s="1">
        <f t="shared" si="3"/>
        <v>-9.1441192711209193E-2</v>
      </c>
      <c r="D30" s="1">
        <f t="shared" si="3"/>
        <v>-0.36899862825788765</v>
      </c>
      <c r="E30" s="1">
        <f t="shared" si="3"/>
        <v>-8.4183673469387682E-2</v>
      </c>
      <c r="F30" s="1">
        <f t="shared" si="3"/>
        <v>-0.52319587628865993</v>
      </c>
      <c r="G30" s="1">
        <f t="shared" si="3"/>
        <v>-0.26767036450079229</v>
      </c>
      <c r="H30" s="1">
        <f t="shared" si="3"/>
        <v>-0.22913505311077378</v>
      </c>
      <c r="I30">
        <f t="shared" si="6"/>
        <v>3.8535311390018506E-2</v>
      </c>
      <c r="J30" s="2">
        <f t="shared" si="7"/>
        <v>-0.14396555054530305</v>
      </c>
    </row>
    <row r="31" spans="1:10">
      <c r="A31" s="3" t="s">
        <v>12</v>
      </c>
      <c r="B31" s="1">
        <f t="shared" si="3"/>
        <v>-3.8770960550547641E-3</v>
      </c>
      <c r="C31" s="1">
        <f t="shared" si="3"/>
        <v>1.2147984538928768E-2</v>
      </c>
      <c r="D31" s="1">
        <f t="shared" si="3"/>
        <v>-4.11522633744856E-3</v>
      </c>
      <c r="E31" s="1">
        <f t="shared" si="3"/>
        <v>-1.507421150278293E-2</v>
      </c>
      <c r="F31" s="1">
        <f t="shared" si="3"/>
        <v>-4.9828178694158079E-2</v>
      </c>
      <c r="G31" s="1">
        <f t="shared" si="3"/>
        <v>-2.0602218700475433E-2</v>
      </c>
      <c r="H31" s="1">
        <f t="shared" si="3"/>
        <v>-3.0349013657056143E-2</v>
      </c>
    </row>
    <row r="32" spans="1:10">
      <c r="A32" s="3" t="s">
        <v>13</v>
      </c>
      <c r="B32" s="1">
        <f t="shared" si="3"/>
        <v>-2.5201124357855965E-2</v>
      </c>
      <c r="C32" s="1">
        <f t="shared" si="3"/>
        <v>3.5339591385974596E-2</v>
      </c>
      <c r="D32" s="1">
        <f t="shared" si="3"/>
        <v>5.0754458161865579E-2</v>
      </c>
      <c r="E32" s="1">
        <f t="shared" si="3"/>
        <v>5.5890538033395165E-2</v>
      </c>
      <c r="F32" s="1">
        <f t="shared" si="3"/>
        <v>-4.1924398625429557E-2</v>
      </c>
      <c r="G32" s="1">
        <f t="shared" si="3"/>
        <v>1.9017432646592707E-2</v>
      </c>
      <c r="H32" s="1">
        <f t="shared" si="3"/>
        <v>1.8209408194233685E-2</v>
      </c>
    </row>
    <row r="33" spans="1:8">
      <c r="A33" s="3" t="s">
        <v>14</v>
      </c>
      <c r="B33" s="1">
        <f t="shared" si="3"/>
        <v>-2.7139672385383347E-2</v>
      </c>
      <c r="C33" s="1">
        <f t="shared" si="3"/>
        <v>-1.6565433462175591E-3</v>
      </c>
      <c r="D33" s="1">
        <f t="shared" si="3"/>
        <v>-1.3717421124828536E-3</v>
      </c>
      <c r="E33" s="1">
        <f t="shared" si="3"/>
        <v>-2.4350649350649346E-3</v>
      </c>
      <c r="F33" s="1">
        <f t="shared" si="3"/>
        <v>-1.5463917525773195E-4</v>
      </c>
      <c r="G33" s="1">
        <f t="shared" si="3"/>
        <v>-6.3391442155309025E-4</v>
      </c>
      <c r="H33" s="1">
        <f t="shared" si="3"/>
        <v>6.0698027314112291E-4</v>
      </c>
    </row>
    <row r="34" spans="1:8">
      <c r="A34" s="3" t="s">
        <v>15</v>
      </c>
      <c r="B34" s="1">
        <f t="shared" si="3"/>
        <v>8.3357565183677443E-2</v>
      </c>
      <c r="C34" s="1">
        <f t="shared" si="3"/>
        <v>-4.5610160132523399E-2</v>
      </c>
      <c r="D34" s="1">
        <f t="shared" si="3"/>
        <v>-0.32373113854595353</v>
      </c>
      <c r="E34" s="1">
        <f t="shared" si="3"/>
        <v>-4.580241187384039E-2</v>
      </c>
      <c r="F34" s="1">
        <f t="shared" si="3"/>
        <v>-0.61510309278350517</v>
      </c>
      <c r="G34" s="1">
        <f t="shared" si="3"/>
        <v>-0.26988906497622811</v>
      </c>
      <c r="H34" s="1">
        <f t="shared" si="3"/>
        <v>-0.24066767830045516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Syndex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Castex</dc:creator>
  <cp:lastModifiedBy>Patrick Castex</cp:lastModifiedBy>
  <dcterms:created xsi:type="dcterms:W3CDTF">2018-07-31T08:59:34Z</dcterms:created>
  <dcterms:modified xsi:type="dcterms:W3CDTF">2018-07-31T11:58:58Z</dcterms:modified>
</cp:coreProperties>
</file>